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washoeschools-my.sharepoint.com/personal/mschuerr_washoeschools_net/Documents/Desktop/"/>
    </mc:Choice>
  </mc:AlternateContent>
  <xr:revisionPtr revIDLastSave="43" documentId="8_{273CF007-B251-4699-9F1E-28177404AAA4}" xr6:coauthVersionLast="47" xr6:coauthVersionMax="47" xr10:uidLastSave="{FEC19985-BAC0-4FFD-929C-6647D381F906}"/>
  <bookViews>
    <workbookView xWindow="28680" yWindow="-120" windowWidth="29040" windowHeight="17640" xr2:uid="{00000000-000D-0000-FFFF-FFFF00000000}"/>
  </bookViews>
  <sheets>
    <sheet name="PUR-F212" sheetId="1" r:id="rId1"/>
  </sheets>
  <definedNames>
    <definedName name="Holidays">'PUR-F212'!$M$5:$M$37</definedName>
    <definedName name="_xlnm.Print_Area" localSheetId="0">'PUR-F212'!$A$1:$E$20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2" i="1" l="1"/>
  <c r="G22" i="1" s="1"/>
  <c r="H23" i="1"/>
  <c r="G23" i="1" s="1"/>
  <c r="H24" i="1"/>
  <c r="G24" i="1" s="1"/>
  <c r="H25" i="1"/>
  <c r="G25" i="1" s="1"/>
  <c r="H13" i="1"/>
  <c r="G13" i="1" s="1"/>
  <c r="H14" i="1"/>
  <c r="G14" i="1" s="1"/>
  <c r="H15" i="1"/>
  <c r="G15" i="1" s="1"/>
  <c r="H16" i="1"/>
  <c r="G16" i="1" s="1"/>
  <c r="H17" i="1"/>
  <c r="G17" i="1" s="1"/>
  <c r="H18" i="1"/>
  <c r="G18" i="1" s="1"/>
  <c r="H20" i="1"/>
  <c r="G20" i="1" s="1"/>
  <c r="H21" i="1"/>
  <c r="G21" i="1" s="1"/>
  <c r="H5" i="1"/>
  <c r="G5" i="1" s="1"/>
  <c r="H6" i="1"/>
  <c r="G6" i="1" s="1"/>
  <c r="H7" i="1"/>
  <c r="G7" i="1" s="1"/>
  <c r="H8" i="1"/>
  <c r="G8" i="1" s="1"/>
  <c r="H9" i="1"/>
  <c r="G9" i="1" s="1"/>
  <c r="H10" i="1"/>
  <c r="G10" i="1" s="1"/>
  <c r="H11" i="1"/>
  <c r="G11" i="1" s="1"/>
  <c r="H12" i="1"/>
  <c r="G12" i="1" s="1"/>
  <c r="E5" i="1"/>
  <c r="D6" i="1" s="1"/>
  <c r="E6" i="1" s="1"/>
  <c r="D7" i="1" l="1"/>
  <c r="E7" i="1" s="1"/>
  <c r="D8" i="1" l="1"/>
  <c r="E8" i="1" s="1"/>
  <c r="D9" i="1" l="1"/>
  <c r="E9" i="1" s="1"/>
  <c r="D10" i="1" l="1"/>
  <c r="D13" i="1" s="1"/>
  <c r="D14" i="1" l="1"/>
  <c r="D11" i="1"/>
  <c r="E11" i="1" s="1"/>
  <c r="E10" i="1"/>
  <c r="E14" i="1" l="1"/>
  <c r="D15" i="1"/>
  <c r="E13" i="1"/>
  <c r="D12" i="1"/>
  <c r="E12" i="1" s="1"/>
  <c r="D16" i="1" l="1"/>
  <c r="E16" i="1" s="1"/>
  <c r="E15" i="1" l="1"/>
  <c r="D17" i="1"/>
  <c r="D18" i="1" s="1"/>
  <c r="E18" i="1" l="1"/>
  <c r="D19" i="1"/>
  <c r="D20" i="1" s="1"/>
  <c r="E17" i="1"/>
  <c r="E19" i="1" l="1"/>
  <c r="E20" i="1" l="1"/>
</calcChain>
</file>

<file path=xl/sharedStrings.xml><?xml version="1.0" encoding="utf-8"?>
<sst xmlns="http://schemas.openxmlformats.org/spreadsheetml/2006/main" count="108" uniqueCount="64">
  <si>
    <t>Est. Date</t>
  </si>
  <si>
    <t>Time to Complete</t>
  </si>
  <si>
    <t>Meeting Date</t>
  </si>
  <si>
    <t>Weeks from Today</t>
  </si>
  <si>
    <t>Weeks from Release</t>
  </si>
  <si>
    <t>Date</t>
  </si>
  <si>
    <t>Holiday</t>
  </si>
  <si>
    <t>New Year's Day</t>
  </si>
  <si>
    <t>Martin Luther King Day</t>
  </si>
  <si>
    <t>Third Monday in January</t>
  </si>
  <si>
    <t>President's Day</t>
  </si>
  <si>
    <t>Memorial Day</t>
  </si>
  <si>
    <t>Last Monday in May</t>
  </si>
  <si>
    <t>Independence Day</t>
  </si>
  <si>
    <t>Labor Day</t>
  </si>
  <si>
    <t>First Monday in September</t>
  </si>
  <si>
    <t>Nevada Day</t>
  </si>
  <si>
    <t>Last Friday in October</t>
  </si>
  <si>
    <t>Veterans Day</t>
  </si>
  <si>
    <t>Thanksgiving Day</t>
  </si>
  <si>
    <t>Fourth Thursday in November</t>
  </si>
  <si>
    <t>Family Day</t>
  </si>
  <si>
    <t>Friday following the Fourth Thursday in November</t>
  </si>
  <si>
    <t>Christmas Day</t>
  </si>
  <si>
    <t>January 1st</t>
  </si>
  <si>
    <t>July 4th</t>
  </si>
  <si>
    <t>November 11th</t>
  </si>
  <si>
    <t>December 25th</t>
  </si>
  <si>
    <t>NAC 284.255</t>
  </si>
  <si>
    <t>When January 1, July 4, November 11, or December 25 falls on a Saturday, the preceding Friday is the observed legal holiday. If these days fall on Sunday, the following Monday is the observed holiday.</t>
  </si>
  <si>
    <t>Expected BOT Schedule</t>
  </si>
  <si>
    <t>Board Services Deadline</t>
  </si>
  <si>
    <t>Deadline for Questions</t>
  </si>
  <si>
    <t>Proposal Review Meeting</t>
  </si>
  <si>
    <t>Weeks from Questions Deadline</t>
  </si>
  <si>
    <t>Weeks from Addendum QA Posted</t>
  </si>
  <si>
    <t>Weeks from Proposal Opening/Due</t>
  </si>
  <si>
    <t>Weeks from Proposal Review Meeting</t>
  </si>
  <si>
    <t>Vendor Interviews &amp; Presentations</t>
  </si>
  <si>
    <t>Days from Approval</t>
  </si>
  <si>
    <t>RFP Release</t>
  </si>
  <si>
    <t>Addendum Q&amp;A Posted</t>
  </si>
  <si>
    <t>Proposal Opening/Due</t>
  </si>
  <si>
    <t>Deadline for References</t>
  </si>
  <si>
    <t>Est. BOT Staff Report Submission Due</t>
  </si>
  <si>
    <t>Est. BOT Approval</t>
  </si>
  <si>
    <t>Issue Notice of Award</t>
  </si>
  <si>
    <t xml:space="preserve">Issue Notice of Finalists </t>
  </si>
  <si>
    <t>Staff Reports Due to Andrea</t>
  </si>
  <si>
    <t>Letter of Intent</t>
  </si>
  <si>
    <t>Weeks from Letter of Intent</t>
  </si>
  <si>
    <t>Appeal Window Closes</t>
  </si>
  <si>
    <t>Days from Letter of Intent</t>
  </si>
  <si>
    <t>Day from Proposal Review Meeting</t>
  </si>
  <si>
    <t>Weeks from Vendor Interviews &amp; Presentations</t>
  </si>
  <si>
    <t>Letter of Intent sent for Review</t>
  </si>
  <si>
    <t>Weeks from Letter of Intent sent for Review</t>
  </si>
  <si>
    <t>PURCHASING DEPARTMENT
REQUEST FOR PROPOSAL (RFP) PROCESS TIMELINE ESTIMATOR</t>
  </si>
  <si>
    <t>Complete the highlighted boxes to calculate the estimated time necessary to complete a formal Request for Proposal (RFP) solicitation. The Purchsaing Department needs a minimum of 2 weeks to develop an RFP, the larger the project, the longer the lead time.</t>
  </si>
  <si>
    <t>Process Activity</t>
  </si>
  <si>
    <r>
      <rPr>
        <b/>
        <i/>
        <u/>
        <sz val="7"/>
        <color rgb="FFFF0000"/>
        <rFont val="Calibri"/>
        <family val="2"/>
        <scheme val="minor"/>
      </rPr>
      <t>DISCLAIMER:</t>
    </r>
    <r>
      <rPr>
        <b/>
        <i/>
        <sz val="7"/>
        <color rgb="FFFF0000"/>
        <rFont val="Calibri"/>
        <family val="2"/>
        <scheme val="minor"/>
      </rPr>
      <t xml:space="preserve"> This RFP Timeline Process Estimator is a tool to aid in the planning process for a formal RFP.  This tool is only meant to provide an </t>
    </r>
    <r>
      <rPr>
        <b/>
        <i/>
        <u/>
        <sz val="7"/>
        <color rgb="FFFF0000"/>
        <rFont val="Calibri"/>
        <family val="2"/>
        <scheme val="minor"/>
      </rPr>
      <t xml:space="preserve">estimate of the timeline </t>
    </r>
    <r>
      <rPr>
        <b/>
        <i/>
        <sz val="7"/>
        <color rgb="FFFF0000"/>
        <rFont val="Calibri"/>
        <family val="2"/>
        <scheme val="minor"/>
      </rPr>
      <t>and not meant to be a guarantee of when the process will be complete.  There are many factors that could cause the timeline to be extended.</t>
    </r>
  </si>
  <si>
    <r>
      <t xml:space="preserve">Today </t>
    </r>
    <r>
      <rPr>
        <sz val="9"/>
        <color theme="1"/>
        <rFont val="Calibri"/>
        <family val="2"/>
        <scheme val="minor"/>
      </rPr>
      <t>(Auto-Populates)</t>
    </r>
  </si>
  <si>
    <t>Third Monday in February</t>
  </si>
  <si>
    <r>
      <t xml:space="preserve">Contract Negotiations
</t>
    </r>
    <r>
      <rPr>
        <i/>
        <sz val="8"/>
        <rFont val="Calibri"/>
        <family val="2"/>
        <scheme val="minor"/>
      </rPr>
      <t>*Contract negotiations can take 1-4 weeks or longer depending on may factors including number of items that need to be negotiated, responsiveness of the vendor to requested changes, and complexity of the project*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</si>
</sst>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yy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name val="Calibri"/>
      <family val="2"/>
      <scheme val="minor"/>
    </font>
    <font>
      <sz val="6"/>
      <name val="Calibri"/>
      <family val="2"/>
      <scheme val="minor"/>
    </font>
    <font>
      <b/>
      <sz val="11"/>
      <name val="Calibri"/>
      <family val="2"/>
      <scheme val="minor"/>
    </font>
    <font>
      <i/>
      <sz val="8"/>
      <name val="Calibri"/>
      <family val="2"/>
      <scheme val="minor"/>
    </font>
    <font>
      <b/>
      <i/>
      <sz val="7"/>
      <color rgb="FFFF0000"/>
      <name val="Calibri"/>
      <family val="2"/>
      <scheme val="minor"/>
    </font>
    <font>
      <b/>
      <i/>
      <u/>
      <sz val="7"/>
      <color rgb="FFFF0000"/>
      <name val="Calibri"/>
      <family val="2"/>
      <scheme val="minor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Protection="1">
      <protection hidden="1"/>
    </xf>
    <xf numFmtId="0" fontId="3" fillId="0" borderId="6" xfId="0" applyFont="1" applyBorder="1" applyAlignment="1" applyProtection="1">
      <alignment horizontal="center"/>
      <protection hidden="1"/>
    </xf>
    <xf numFmtId="0" fontId="3" fillId="0" borderId="1" xfId="0" applyFont="1" applyBorder="1" applyAlignment="1" applyProtection="1">
      <alignment horizontal="center" vertical="center" wrapText="1"/>
      <protection hidden="1"/>
    </xf>
    <xf numFmtId="164" fontId="0" fillId="0" borderId="9" xfId="0" applyNumberFormat="1" applyBorder="1" applyAlignment="1" applyProtection="1">
      <alignment horizontal="center"/>
      <protection hidden="1"/>
    </xf>
    <xf numFmtId="164" fontId="0" fillId="0" borderId="5" xfId="0" applyNumberFormat="1" applyBorder="1" applyAlignment="1" applyProtection="1">
      <alignment horizontal="center"/>
      <protection hidden="1"/>
    </xf>
    <xf numFmtId="0" fontId="6" fillId="0" borderId="1" xfId="0" applyFont="1" applyBorder="1" applyAlignment="1" applyProtection="1">
      <alignment horizontal="center" vertical="center" wrapText="1"/>
      <protection hidden="1"/>
    </xf>
    <xf numFmtId="164" fontId="7" fillId="0" borderId="5" xfId="0" applyNumberFormat="1" applyFont="1" applyBorder="1" applyAlignment="1" applyProtection="1">
      <alignment horizontal="center"/>
      <protection hidden="1"/>
    </xf>
    <xf numFmtId="164" fontId="5" fillId="0" borderId="5" xfId="0" applyNumberFormat="1" applyFont="1" applyBorder="1" applyAlignment="1" applyProtection="1">
      <alignment horizontal="center"/>
      <protection hidden="1"/>
    </xf>
    <xf numFmtId="0" fontId="5" fillId="0" borderId="6" xfId="0" applyFont="1" applyBorder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locked="0"/>
    </xf>
    <xf numFmtId="0" fontId="6" fillId="0" borderId="18" xfId="0" applyFont="1" applyBorder="1" applyAlignment="1" applyProtection="1">
      <alignment horizontal="center" vertical="center" wrapText="1"/>
      <protection hidden="1"/>
    </xf>
    <xf numFmtId="164" fontId="5" fillId="0" borderId="19" xfId="0" applyNumberFormat="1" applyFont="1" applyBorder="1" applyAlignment="1" applyProtection="1">
      <alignment horizontal="center"/>
      <protection hidden="1"/>
    </xf>
    <xf numFmtId="164" fontId="0" fillId="4" borderId="1" xfId="0" applyNumberFormat="1" applyFill="1" applyBorder="1" applyAlignment="1" applyProtection="1">
      <alignment horizontal="center"/>
      <protection hidden="1"/>
    </xf>
    <xf numFmtId="164" fontId="5" fillId="4" borderId="1" xfId="0" applyNumberFormat="1" applyFont="1" applyFill="1" applyBorder="1" applyAlignment="1" applyProtection="1">
      <alignment horizontal="center"/>
      <protection hidden="1"/>
    </xf>
    <xf numFmtId="164" fontId="0" fillId="4" borderId="18" xfId="0" applyNumberFormat="1" applyFill="1" applyBorder="1" applyAlignment="1" applyProtection="1">
      <alignment horizontal="center"/>
      <protection hidden="1"/>
    </xf>
    <xf numFmtId="164" fontId="1" fillId="3" borderId="12" xfId="0" applyNumberFormat="1" applyFont="1" applyFill="1" applyBorder="1" applyAlignment="1" applyProtection="1">
      <alignment horizontal="center" vertical="center"/>
      <protection hidden="1"/>
    </xf>
    <xf numFmtId="164" fontId="1" fillId="3" borderId="13" xfId="0" applyNumberFormat="1" applyFont="1" applyFill="1" applyBorder="1" applyAlignment="1" applyProtection="1">
      <alignment horizontal="center" vertical="center"/>
      <protection hidden="1"/>
    </xf>
    <xf numFmtId="0" fontId="0" fillId="0" borderId="0" xfId="0" applyProtection="1">
      <protection locked="0" hidden="1"/>
    </xf>
    <xf numFmtId="164" fontId="0" fillId="0" borderId="0" xfId="0" applyNumberFormat="1" applyProtection="1">
      <protection locked="0" hidden="1"/>
    </xf>
    <xf numFmtId="164" fontId="2" fillId="2" borderId="0" xfId="0" applyNumberFormat="1" applyFont="1" applyFill="1" applyAlignment="1" applyProtection="1">
      <alignment horizontal="center"/>
      <protection locked="0" hidden="1"/>
    </xf>
    <xf numFmtId="0" fontId="0" fillId="2" borderId="0" xfId="0" applyFill="1" applyProtection="1">
      <protection locked="0" hidden="1"/>
    </xf>
    <xf numFmtId="164" fontId="0" fillId="2" borderId="0" xfId="0" applyNumberFormat="1" applyFill="1" applyProtection="1">
      <protection locked="0" hidden="1"/>
    </xf>
    <xf numFmtId="0" fontId="0" fillId="0" borderId="0" xfId="0" applyProtection="1">
      <protection locked="0"/>
    </xf>
    <xf numFmtId="164" fontId="2" fillId="2" borderId="0" xfId="0" applyNumberFormat="1" applyFont="1" applyFill="1" applyAlignment="1" applyProtection="1">
      <alignment horizontal="center"/>
      <protection locked="0" hidden="1"/>
    </xf>
    <xf numFmtId="0" fontId="4" fillId="2" borderId="8" xfId="0" applyFont="1" applyFill="1" applyBorder="1" applyAlignment="1" applyProtection="1">
      <alignment wrapText="1"/>
      <protection locked="0" hidden="1"/>
    </xf>
    <xf numFmtId="0" fontId="4" fillId="2" borderId="0" xfId="0" applyFont="1" applyFill="1" applyAlignment="1" applyProtection="1">
      <alignment wrapText="1"/>
      <protection locked="0" hidden="1"/>
    </xf>
    <xf numFmtId="164" fontId="0" fillId="2" borderId="2" xfId="0" applyNumberFormat="1" applyFill="1" applyBorder="1" applyAlignment="1" applyProtection="1">
      <alignment horizontal="center" vertical="center" wrapText="1"/>
      <protection locked="0" hidden="1"/>
    </xf>
    <xf numFmtId="164" fontId="0" fillId="2" borderId="3" xfId="0" applyNumberFormat="1" applyFill="1" applyBorder="1" applyAlignment="1" applyProtection="1">
      <alignment horizontal="center" vertical="center" wrapText="1"/>
      <protection locked="0" hidden="1"/>
    </xf>
    <xf numFmtId="164" fontId="0" fillId="2" borderId="2" xfId="0" applyNumberFormat="1" applyFill="1" applyBorder="1" applyAlignment="1" applyProtection="1">
      <alignment horizontal="center"/>
      <protection locked="0" hidden="1"/>
    </xf>
    <xf numFmtId="14" fontId="0" fillId="2" borderId="3" xfId="0" applyNumberFormat="1" applyFill="1" applyBorder="1" applyAlignment="1" applyProtection="1">
      <alignment horizontal="center"/>
      <protection locked="0" hidden="1"/>
    </xf>
    <xf numFmtId="164" fontId="1" fillId="0" borderId="7" xfId="0" applyNumberFormat="1" applyFont="1" applyBorder="1" applyAlignment="1" applyProtection="1">
      <alignment horizontal="center"/>
      <protection locked="0" hidden="1"/>
    </xf>
    <xf numFmtId="164" fontId="0" fillId="2" borderId="4" xfId="0" applyNumberFormat="1" applyFill="1" applyBorder="1" applyAlignment="1" applyProtection="1">
      <alignment horizontal="center"/>
      <protection locked="0" hidden="1"/>
    </xf>
    <xf numFmtId="164" fontId="0" fillId="2" borderId="5" xfId="0" applyNumberFormat="1" applyFill="1" applyBorder="1" applyAlignment="1" applyProtection="1">
      <alignment horizontal="center"/>
      <protection locked="0" hidden="1"/>
    </xf>
    <xf numFmtId="14" fontId="0" fillId="2" borderId="5" xfId="0" applyNumberFormat="1" applyFill="1" applyBorder="1" applyAlignment="1" applyProtection="1">
      <alignment horizontal="center"/>
      <protection locked="0" hidden="1"/>
    </xf>
    <xf numFmtId="0" fontId="5" fillId="0" borderId="0" xfId="0" applyFont="1" applyAlignment="1" applyProtection="1">
      <alignment horizontal="center"/>
      <protection locked="0"/>
    </xf>
    <xf numFmtId="0" fontId="7" fillId="0" borderId="0" xfId="0" applyFont="1" applyAlignment="1" applyProtection="1">
      <alignment horizontal="left"/>
      <protection locked="0"/>
    </xf>
    <xf numFmtId="0" fontId="5" fillId="0" borderId="0" xfId="0" applyFont="1" applyProtection="1">
      <protection locked="0"/>
    </xf>
    <xf numFmtId="0" fontId="6" fillId="0" borderId="0" xfId="0" applyFont="1" applyAlignment="1" applyProtection="1">
      <alignment horizontal="center" vertical="center" wrapText="1"/>
      <protection locked="0" hidden="1"/>
    </xf>
    <xf numFmtId="164" fontId="5" fillId="0" borderId="0" xfId="0" applyNumberFormat="1" applyFont="1" applyFill="1" applyAlignment="1" applyProtection="1">
      <alignment horizontal="center"/>
      <protection locked="0" hidden="1"/>
    </xf>
    <xf numFmtId="164" fontId="7" fillId="0" borderId="0" xfId="0" applyNumberFormat="1" applyFont="1" applyAlignment="1" applyProtection="1">
      <alignment horizontal="center"/>
      <protection locked="0" hidden="1"/>
    </xf>
    <xf numFmtId="0" fontId="3" fillId="0" borderId="0" xfId="0" applyFont="1" applyAlignment="1" applyProtection="1">
      <alignment horizontal="center" vertical="center" wrapText="1"/>
      <protection locked="0" hidden="1"/>
    </xf>
    <xf numFmtId="164" fontId="0" fillId="0" borderId="0" xfId="0" applyNumberFormat="1" applyFill="1" applyAlignment="1" applyProtection="1">
      <alignment horizontal="center"/>
      <protection locked="0" hidden="1"/>
    </xf>
    <xf numFmtId="164" fontId="0" fillId="0" borderId="0" xfId="0" applyNumberFormat="1" applyAlignment="1" applyProtection="1">
      <alignment horizontal="center"/>
      <protection locked="0" hidden="1"/>
    </xf>
    <xf numFmtId="0" fontId="1" fillId="0" borderId="0" xfId="0" applyFont="1" applyAlignment="1" applyProtection="1">
      <alignment horizontal="left"/>
      <protection locked="0"/>
    </xf>
    <xf numFmtId="164" fontId="5" fillId="0" borderId="0" xfId="0" applyNumberFormat="1" applyFont="1" applyAlignment="1" applyProtection="1">
      <alignment horizontal="center"/>
      <protection locked="0" hidden="1"/>
    </xf>
    <xf numFmtId="164" fontId="0" fillId="2" borderId="0" xfId="0" applyNumberFormat="1" applyFill="1" applyAlignment="1" applyProtection="1">
      <alignment horizontal="center"/>
      <protection locked="0" hidden="1"/>
    </xf>
    <xf numFmtId="164" fontId="1" fillId="0" borderId="0" xfId="0" applyNumberFormat="1" applyFont="1" applyAlignment="1" applyProtection="1">
      <alignment horizontal="center"/>
      <protection locked="0" hidden="1"/>
    </xf>
    <xf numFmtId="0" fontId="0" fillId="0" borderId="0" xfId="0" applyAlignment="1" applyProtection="1">
      <alignment horizontal="center"/>
      <protection locked="0" hidden="1"/>
    </xf>
    <xf numFmtId="0" fontId="0" fillId="0" borderId="4" xfId="0" applyBorder="1" applyProtection="1"/>
    <xf numFmtId="0" fontId="0" fillId="0" borderId="1" xfId="0" applyBorder="1" applyAlignment="1" applyProtection="1">
      <alignment horizontal="center"/>
    </xf>
    <xf numFmtId="0" fontId="5" fillId="0" borderId="4" xfId="0" applyFont="1" applyBorder="1" applyProtection="1"/>
    <xf numFmtId="0" fontId="5" fillId="0" borderId="1" xfId="0" applyFont="1" applyBorder="1" applyAlignment="1" applyProtection="1">
      <alignment horizontal="center"/>
    </xf>
    <xf numFmtId="0" fontId="5" fillId="0" borderId="0" xfId="0" applyFont="1" applyAlignment="1" applyProtection="1">
      <alignment horizontal="center"/>
    </xf>
    <xf numFmtId="0" fontId="5" fillId="0" borderId="4" xfId="0" applyFont="1" applyBorder="1" applyAlignment="1" applyProtection="1">
      <alignment wrapText="1"/>
    </xf>
    <xf numFmtId="0" fontId="5" fillId="0" borderId="1" xfId="0" applyFont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center"/>
    </xf>
    <xf numFmtId="0" fontId="5" fillId="0" borderId="17" xfId="0" applyFont="1" applyBorder="1" applyProtection="1"/>
    <xf numFmtId="0" fontId="5" fillId="0" borderId="18" xfId="0" applyFont="1" applyBorder="1" applyAlignment="1" applyProtection="1">
      <alignment horizontal="center"/>
    </xf>
    <xf numFmtId="0" fontId="0" fillId="0" borderId="6" xfId="0" applyBorder="1" applyAlignment="1" applyProtection="1">
      <alignment horizontal="center"/>
    </xf>
    <xf numFmtId="164" fontId="1" fillId="4" borderId="10" xfId="0" applyNumberFormat="1" applyFont="1" applyFill="1" applyBorder="1" applyAlignment="1" applyProtection="1">
      <alignment horizontal="center"/>
      <protection hidden="1"/>
    </xf>
    <xf numFmtId="0" fontId="1" fillId="3" borderId="14" xfId="0" applyFont="1" applyFill="1" applyBorder="1" applyAlignment="1" applyProtection="1">
      <alignment horizontal="center" vertical="center" wrapText="1"/>
    </xf>
    <xf numFmtId="0" fontId="1" fillId="3" borderId="15" xfId="0" applyFont="1" applyFill="1" applyBorder="1" applyAlignment="1" applyProtection="1">
      <alignment horizontal="center" vertical="center"/>
    </xf>
    <xf numFmtId="0" fontId="1" fillId="3" borderId="16" xfId="0" applyFont="1" applyFill="1" applyBorder="1" applyAlignment="1" applyProtection="1">
      <alignment horizontal="center" vertical="center"/>
    </xf>
    <xf numFmtId="0" fontId="4" fillId="0" borderId="4" xfId="0" applyFont="1" applyBorder="1" applyAlignment="1" applyProtection="1">
      <alignment horizontal="left" vertical="center" wrapText="1"/>
    </xf>
    <xf numFmtId="0" fontId="4" fillId="0" borderId="1" xfId="0" applyFont="1" applyBorder="1" applyAlignment="1" applyProtection="1">
      <alignment horizontal="left" vertical="center" wrapText="1"/>
    </xf>
    <xf numFmtId="0" fontId="4" fillId="0" borderId="5" xfId="0" applyFont="1" applyBorder="1" applyAlignment="1" applyProtection="1">
      <alignment horizontal="left" vertical="center" wrapText="1"/>
    </xf>
    <xf numFmtId="0" fontId="9" fillId="0" borderId="4" xfId="0" applyFont="1" applyBorder="1" applyAlignment="1" applyProtection="1">
      <alignment horizontal="left" vertical="center" wrapText="1"/>
    </xf>
    <xf numFmtId="0" fontId="9" fillId="0" borderId="1" xfId="0" applyFont="1" applyBorder="1" applyAlignment="1" applyProtection="1">
      <alignment horizontal="left" vertical="center" wrapText="1"/>
    </xf>
    <xf numFmtId="0" fontId="9" fillId="0" borderId="5" xfId="0" applyFont="1" applyBorder="1" applyAlignment="1" applyProtection="1">
      <alignment horizontal="left" vertical="center" wrapText="1"/>
    </xf>
    <xf numFmtId="0" fontId="1" fillId="3" borderId="11" xfId="0" applyFont="1" applyFill="1" applyBorder="1" applyAlignment="1" applyProtection="1">
      <alignment horizontal="center" vertical="center"/>
    </xf>
    <xf numFmtId="0" fontId="1" fillId="3" borderId="12" xfId="0" applyFont="1" applyFill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7"/>
  <sheetViews>
    <sheetView tabSelected="1" zoomScale="180" zoomScaleNormal="180" zoomScaleSheetLayoutView="160" workbookViewId="0">
      <selection activeCell="F3" sqref="F3"/>
    </sheetView>
  </sheetViews>
  <sheetFormatPr defaultColWidth="9.140625" defaultRowHeight="15" x14ac:dyDescent="0.25"/>
  <cols>
    <col min="1" max="1" width="32.85546875" style="23" customWidth="1"/>
    <col min="2" max="2" width="8.28515625" style="10" customWidth="1"/>
    <col min="3" max="3" width="15.7109375" style="48" customWidth="1"/>
    <col min="4" max="4" width="13.140625" style="42" customWidth="1"/>
    <col min="5" max="5" width="11.5703125" style="43" customWidth="1"/>
    <col min="6" max="6" width="9.140625" style="18" customWidth="1"/>
    <col min="7" max="8" width="16" style="22" hidden="1" customWidth="1"/>
    <col min="9" max="9" width="13.140625" style="22" hidden="1" customWidth="1"/>
    <col min="10" max="12" width="9.140625" style="21" hidden="1" customWidth="1"/>
    <col min="13" max="13" width="11.140625" style="22" hidden="1" customWidth="1"/>
    <col min="14" max="14" width="21.42578125" style="21" hidden="1" customWidth="1"/>
    <col min="15" max="15" width="46.7109375" style="21" hidden="1" customWidth="1"/>
    <col min="16" max="16" width="9.42578125" style="18" customWidth="1"/>
    <col min="17" max="16384" width="9.140625" style="23"/>
  </cols>
  <sheetData>
    <row r="1" spans="1:16" ht="27.75" customHeight="1" x14ac:dyDescent="0.25">
      <c r="A1" s="61" t="s">
        <v>57</v>
      </c>
      <c r="B1" s="62"/>
      <c r="C1" s="62"/>
      <c r="D1" s="62"/>
      <c r="E1" s="63"/>
      <c r="G1" s="19"/>
      <c r="H1" s="20" t="s">
        <v>30</v>
      </c>
      <c r="I1" s="20"/>
    </row>
    <row r="2" spans="1:16" ht="39" customHeight="1" thickBot="1" x14ac:dyDescent="0.3">
      <c r="A2" s="64" t="s">
        <v>58</v>
      </c>
      <c r="B2" s="65"/>
      <c r="C2" s="65"/>
      <c r="D2" s="65"/>
      <c r="E2" s="66"/>
      <c r="G2" s="24"/>
      <c r="H2" s="24"/>
      <c r="I2" s="24"/>
      <c r="M2" s="25" t="s">
        <v>29</v>
      </c>
      <c r="N2" s="25"/>
      <c r="O2" s="25"/>
      <c r="P2" s="1"/>
    </row>
    <row r="3" spans="1:16" ht="33" customHeight="1" thickBot="1" x14ac:dyDescent="0.3">
      <c r="A3" s="67" t="s">
        <v>60</v>
      </c>
      <c r="B3" s="68"/>
      <c r="C3" s="68"/>
      <c r="D3" s="68"/>
      <c r="E3" s="69"/>
      <c r="G3" s="24"/>
      <c r="H3" s="24"/>
      <c r="I3" s="24"/>
      <c r="M3" s="26"/>
      <c r="N3" s="26"/>
      <c r="O3" s="26"/>
    </row>
    <row r="4" spans="1:16" ht="30.75" thickBot="1" x14ac:dyDescent="0.3">
      <c r="A4" s="70" t="s">
        <v>59</v>
      </c>
      <c r="B4" s="71" t="s">
        <v>1</v>
      </c>
      <c r="C4" s="71"/>
      <c r="D4" s="16" t="s">
        <v>0</v>
      </c>
      <c r="E4" s="17" t="s">
        <v>5</v>
      </c>
      <c r="G4" s="27" t="s">
        <v>48</v>
      </c>
      <c r="H4" s="27" t="s">
        <v>31</v>
      </c>
      <c r="I4" s="28" t="s">
        <v>2</v>
      </c>
      <c r="M4" s="29" t="s">
        <v>5</v>
      </c>
      <c r="N4" s="30" t="s">
        <v>6</v>
      </c>
      <c r="O4" s="30" t="s">
        <v>28</v>
      </c>
    </row>
    <row r="5" spans="1:16" ht="15" customHeight="1" thickBot="1" x14ac:dyDescent="0.3">
      <c r="A5" s="49" t="s">
        <v>61</v>
      </c>
      <c r="B5" s="59"/>
      <c r="C5" s="2"/>
      <c r="D5" s="60"/>
      <c r="E5" s="31">
        <f ca="1">TODAY()</f>
        <v>45574</v>
      </c>
      <c r="G5" s="32">
        <f>H5-5</f>
        <v>45478</v>
      </c>
      <c r="H5" s="32">
        <f>I5-13</f>
        <v>45483</v>
      </c>
      <c r="I5" s="33">
        <v>45496</v>
      </c>
      <c r="M5" s="32">
        <v>45656</v>
      </c>
      <c r="N5" s="34" t="s">
        <v>7</v>
      </c>
      <c r="O5" s="34" t="s">
        <v>24</v>
      </c>
    </row>
    <row r="6" spans="1:16" ht="15" customHeight="1" x14ac:dyDescent="0.25">
      <c r="A6" s="49" t="s">
        <v>40</v>
      </c>
      <c r="B6" s="50">
        <v>3</v>
      </c>
      <c r="C6" s="3" t="s">
        <v>3</v>
      </c>
      <c r="D6" s="13">
        <f ca="1">E5+(B6*7)</f>
        <v>45595</v>
      </c>
      <c r="E6" s="4">
        <f t="shared" ref="E6:E20" ca="1" si="0">WORKDAY((D6-1),1,Holidays)</f>
        <v>45595</v>
      </c>
      <c r="G6" s="32">
        <f t="shared" ref="G6:G25" si="1">H6-5</f>
        <v>45499</v>
      </c>
      <c r="H6" s="32">
        <f>I6-13</f>
        <v>45504</v>
      </c>
      <c r="I6" s="33">
        <v>45517</v>
      </c>
      <c r="M6" s="32">
        <v>45306</v>
      </c>
      <c r="N6" s="34" t="s">
        <v>8</v>
      </c>
      <c r="O6" s="34" t="s">
        <v>9</v>
      </c>
    </row>
    <row r="7" spans="1:16" ht="15" customHeight="1" x14ac:dyDescent="0.25">
      <c r="A7" s="49" t="s">
        <v>32</v>
      </c>
      <c r="B7" s="50">
        <v>2</v>
      </c>
      <c r="C7" s="3" t="s">
        <v>4</v>
      </c>
      <c r="D7" s="13">
        <f ca="1">D6+(B7*7)</f>
        <v>45609</v>
      </c>
      <c r="E7" s="5">
        <f t="shared" ca="1" si="0"/>
        <v>45609</v>
      </c>
      <c r="G7" s="32">
        <f t="shared" si="1"/>
        <v>45513</v>
      </c>
      <c r="H7" s="32">
        <f t="shared" ref="H7:H25" si="2">I7-13</f>
        <v>45518</v>
      </c>
      <c r="I7" s="33">
        <v>45531</v>
      </c>
      <c r="M7" s="32">
        <v>45341</v>
      </c>
      <c r="N7" s="34" t="s">
        <v>10</v>
      </c>
      <c r="O7" s="34" t="s">
        <v>62</v>
      </c>
    </row>
    <row r="8" spans="1:16" ht="15" customHeight="1" x14ac:dyDescent="0.25">
      <c r="A8" s="49" t="s">
        <v>41</v>
      </c>
      <c r="B8" s="50">
        <v>1</v>
      </c>
      <c r="C8" s="3" t="s">
        <v>34</v>
      </c>
      <c r="D8" s="13">
        <f ca="1">D7+(B8*7)</f>
        <v>45616</v>
      </c>
      <c r="E8" s="5">
        <f t="shared" ca="1" si="0"/>
        <v>45616</v>
      </c>
      <c r="G8" s="32">
        <f t="shared" si="1"/>
        <v>45527</v>
      </c>
      <c r="H8" s="32">
        <f t="shared" si="2"/>
        <v>45532</v>
      </c>
      <c r="I8" s="33">
        <v>45545</v>
      </c>
      <c r="M8" s="32">
        <v>45439</v>
      </c>
      <c r="N8" s="34" t="s">
        <v>11</v>
      </c>
      <c r="O8" s="34" t="s">
        <v>12</v>
      </c>
    </row>
    <row r="9" spans="1:16" ht="15" customHeight="1" x14ac:dyDescent="0.25">
      <c r="A9" s="51" t="s">
        <v>42</v>
      </c>
      <c r="B9" s="52">
        <v>2</v>
      </c>
      <c r="C9" s="6" t="s">
        <v>35</v>
      </c>
      <c r="D9" s="14">
        <f ca="1">D8+(B9*7)</f>
        <v>45630</v>
      </c>
      <c r="E9" s="7">
        <f t="shared" ca="1" si="0"/>
        <v>45630</v>
      </c>
      <c r="G9" s="32">
        <f t="shared" si="1"/>
        <v>45541</v>
      </c>
      <c r="H9" s="32">
        <f t="shared" si="2"/>
        <v>45546</v>
      </c>
      <c r="I9" s="33">
        <v>45559</v>
      </c>
      <c r="M9" s="32">
        <v>45477</v>
      </c>
      <c r="N9" s="34" t="s">
        <v>13</v>
      </c>
      <c r="O9" s="34" t="s">
        <v>25</v>
      </c>
    </row>
    <row r="10" spans="1:16" ht="15" customHeight="1" x14ac:dyDescent="0.25">
      <c r="A10" s="51" t="s">
        <v>33</v>
      </c>
      <c r="B10" s="52">
        <v>2</v>
      </c>
      <c r="C10" s="6" t="s">
        <v>36</v>
      </c>
      <c r="D10" s="14">
        <f ca="1">D9+(B10*7)</f>
        <v>45644</v>
      </c>
      <c r="E10" s="8">
        <f t="shared" ca="1" si="0"/>
        <v>45644</v>
      </c>
      <c r="G10" s="32">
        <f t="shared" si="1"/>
        <v>45569</v>
      </c>
      <c r="H10" s="32">
        <f t="shared" si="2"/>
        <v>45574</v>
      </c>
      <c r="I10" s="33">
        <v>45587</v>
      </c>
      <c r="M10" s="32">
        <v>45537</v>
      </c>
      <c r="N10" s="34" t="s">
        <v>14</v>
      </c>
      <c r="O10" s="34" t="s">
        <v>15</v>
      </c>
    </row>
    <row r="11" spans="1:16" ht="15" customHeight="1" x14ac:dyDescent="0.25">
      <c r="A11" s="51" t="s">
        <v>47</v>
      </c>
      <c r="B11" s="52">
        <v>1</v>
      </c>
      <c r="C11" s="6" t="s">
        <v>53</v>
      </c>
      <c r="D11" s="14">
        <f ca="1">D10+1</f>
        <v>45645</v>
      </c>
      <c r="E11" s="8">
        <f ca="1">WORKDAY((D11-1),1,Holidays)</f>
        <v>45645</v>
      </c>
      <c r="G11" s="32">
        <f>H11-6</f>
        <v>45589</v>
      </c>
      <c r="H11" s="32">
        <f t="shared" si="2"/>
        <v>45595</v>
      </c>
      <c r="I11" s="33">
        <v>45608</v>
      </c>
      <c r="M11" s="32">
        <v>45590</v>
      </c>
      <c r="N11" s="34" t="s">
        <v>16</v>
      </c>
      <c r="O11" s="34" t="s">
        <v>17</v>
      </c>
    </row>
    <row r="12" spans="1:16" ht="15" customHeight="1" x14ac:dyDescent="0.25">
      <c r="A12" s="51" t="s">
        <v>43</v>
      </c>
      <c r="B12" s="52">
        <v>1</v>
      </c>
      <c r="C12" s="6" t="s">
        <v>37</v>
      </c>
      <c r="D12" s="14">
        <f ca="1">D13-3</f>
        <v>45655</v>
      </c>
      <c r="E12" s="8">
        <f t="shared" ca="1" si="0"/>
        <v>45657</v>
      </c>
      <c r="G12" s="32">
        <f t="shared" si="1"/>
        <v>45604</v>
      </c>
      <c r="H12" s="32">
        <f t="shared" si="2"/>
        <v>45609</v>
      </c>
      <c r="I12" s="33">
        <v>45622</v>
      </c>
      <c r="M12" s="32">
        <v>45607</v>
      </c>
      <c r="N12" s="34" t="s">
        <v>18</v>
      </c>
      <c r="O12" s="34" t="s">
        <v>26</v>
      </c>
    </row>
    <row r="13" spans="1:16" ht="15" customHeight="1" x14ac:dyDescent="0.25">
      <c r="A13" s="51" t="s">
        <v>38</v>
      </c>
      <c r="B13" s="52">
        <v>2</v>
      </c>
      <c r="C13" s="6" t="s">
        <v>37</v>
      </c>
      <c r="D13" s="14">
        <f ca="1">D10+B13*7</f>
        <v>45658</v>
      </c>
      <c r="E13" s="8">
        <f t="shared" ca="1" si="0"/>
        <v>45659</v>
      </c>
      <c r="G13" s="32">
        <f>H13-4</f>
        <v>45618</v>
      </c>
      <c r="H13" s="32">
        <f>I13-14</f>
        <v>45622</v>
      </c>
      <c r="I13" s="33">
        <v>45636</v>
      </c>
      <c r="M13" s="32">
        <v>45624</v>
      </c>
      <c r="N13" s="34" t="s">
        <v>19</v>
      </c>
      <c r="O13" s="34" t="s">
        <v>20</v>
      </c>
    </row>
    <row r="14" spans="1:16" ht="15" customHeight="1" x14ac:dyDescent="0.25">
      <c r="A14" s="51" t="s">
        <v>55</v>
      </c>
      <c r="B14" s="53">
        <v>1</v>
      </c>
      <c r="C14" s="6" t="s">
        <v>54</v>
      </c>
      <c r="D14" s="14">
        <f ca="1">D13+7</f>
        <v>45665</v>
      </c>
      <c r="E14" s="8">
        <f t="shared" ca="1" si="0"/>
        <v>45665</v>
      </c>
      <c r="G14" s="32">
        <f>H14-6</f>
        <v>45653</v>
      </c>
      <c r="H14" s="32">
        <f>I14-12</f>
        <v>45659</v>
      </c>
      <c r="I14" s="33">
        <v>45671</v>
      </c>
      <c r="M14" s="32">
        <v>45625</v>
      </c>
      <c r="N14" s="34" t="s">
        <v>21</v>
      </c>
      <c r="O14" s="34" t="s">
        <v>22</v>
      </c>
    </row>
    <row r="15" spans="1:16" ht="15" customHeight="1" x14ac:dyDescent="0.25">
      <c r="A15" s="51" t="s">
        <v>49</v>
      </c>
      <c r="B15" s="52">
        <v>1</v>
      </c>
      <c r="C15" s="6" t="s">
        <v>56</v>
      </c>
      <c r="D15" s="14">
        <f ca="1">WORKDAY(D14,B15*7)</f>
        <v>45674</v>
      </c>
      <c r="E15" s="8">
        <f t="shared" ca="1" si="0"/>
        <v>45674</v>
      </c>
      <c r="G15" s="32">
        <f t="shared" si="1"/>
        <v>45667</v>
      </c>
      <c r="H15" s="32">
        <f t="shared" si="2"/>
        <v>45672</v>
      </c>
      <c r="I15" s="33">
        <v>45685</v>
      </c>
      <c r="M15" s="32">
        <v>45651</v>
      </c>
      <c r="N15" s="34" t="s">
        <v>23</v>
      </c>
      <c r="O15" s="34" t="s">
        <v>27</v>
      </c>
    </row>
    <row r="16" spans="1:16" ht="15" customHeight="1" x14ac:dyDescent="0.25">
      <c r="A16" s="51" t="s">
        <v>51</v>
      </c>
      <c r="B16" s="52">
        <v>5</v>
      </c>
      <c r="C16" s="6" t="s">
        <v>52</v>
      </c>
      <c r="D16" s="14">
        <f ca="1">WORKDAY(D15,5)</f>
        <v>45681</v>
      </c>
      <c r="E16" s="8">
        <f t="shared" ca="1" si="0"/>
        <v>45681</v>
      </c>
      <c r="G16" s="32">
        <f t="shared" si="1"/>
        <v>45681</v>
      </c>
      <c r="H16" s="32">
        <f t="shared" si="2"/>
        <v>45686</v>
      </c>
      <c r="I16" s="33">
        <v>45699</v>
      </c>
      <c r="M16" s="32">
        <v>45658</v>
      </c>
      <c r="N16" s="34" t="s">
        <v>7</v>
      </c>
      <c r="O16" s="34" t="s">
        <v>24</v>
      </c>
    </row>
    <row r="17" spans="1:15" ht="73.5" customHeight="1" x14ac:dyDescent="0.25">
      <c r="A17" s="54" t="s">
        <v>63</v>
      </c>
      <c r="B17" s="55">
        <v>2</v>
      </c>
      <c r="C17" s="6" t="s">
        <v>50</v>
      </c>
      <c r="D17" s="14">
        <f ca="1">D15+(B17*7)</f>
        <v>45688</v>
      </c>
      <c r="E17" s="8">
        <f t="shared" ca="1" si="0"/>
        <v>45688</v>
      </c>
      <c r="G17" s="32">
        <f t="shared" si="1"/>
        <v>45695</v>
      </c>
      <c r="H17" s="32">
        <f t="shared" si="2"/>
        <v>45700</v>
      </c>
      <c r="I17" s="33">
        <v>45713</v>
      </c>
      <c r="M17" s="32">
        <v>45705</v>
      </c>
      <c r="N17" s="34" t="s">
        <v>10</v>
      </c>
      <c r="O17" s="34" t="s">
        <v>62</v>
      </c>
    </row>
    <row r="18" spans="1:15" ht="15" customHeight="1" x14ac:dyDescent="0.25">
      <c r="A18" s="49" t="s">
        <v>44</v>
      </c>
      <c r="B18" s="56"/>
      <c r="C18" s="9"/>
      <c r="D18" s="13">
        <f ca="1">INDEX($H$5:$H$25, MATCH($D$17, $H$5:$H$25, 1)+1)</f>
        <v>45700</v>
      </c>
      <c r="E18" s="8">
        <f t="shared" ca="1" si="0"/>
        <v>45700</v>
      </c>
      <c r="G18" s="32">
        <f t="shared" si="1"/>
        <v>45709</v>
      </c>
      <c r="H18" s="32">
        <f t="shared" si="2"/>
        <v>45714</v>
      </c>
      <c r="I18" s="33">
        <v>45727</v>
      </c>
      <c r="M18" s="32">
        <v>45803</v>
      </c>
      <c r="N18" s="34" t="s">
        <v>11</v>
      </c>
      <c r="O18" s="34" t="s">
        <v>12</v>
      </c>
    </row>
    <row r="19" spans="1:15" ht="15" customHeight="1" x14ac:dyDescent="0.25">
      <c r="A19" s="51" t="s">
        <v>45</v>
      </c>
      <c r="B19" s="56"/>
      <c r="C19" s="9"/>
      <c r="D19" s="13">
        <f ca="1">VLOOKUP(D18,$H$5:$I$25,2,TRUE)</f>
        <v>45713</v>
      </c>
      <c r="E19" s="8">
        <f t="shared" ca="1" si="0"/>
        <v>45713</v>
      </c>
      <c r="G19" s="32"/>
      <c r="H19" s="32"/>
      <c r="I19" s="33"/>
      <c r="M19" s="32"/>
      <c r="N19" s="34"/>
      <c r="O19" s="34"/>
    </row>
    <row r="20" spans="1:15" ht="15" customHeight="1" thickBot="1" x14ac:dyDescent="0.3">
      <c r="A20" s="57" t="s">
        <v>46</v>
      </c>
      <c r="B20" s="58">
        <v>1</v>
      </c>
      <c r="C20" s="11" t="s">
        <v>39</v>
      </c>
      <c r="D20" s="15">
        <f ca="1">D19+B20</f>
        <v>45714</v>
      </c>
      <c r="E20" s="12">
        <f t="shared" ca="1" si="0"/>
        <v>45714</v>
      </c>
      <c r="G20" s="32">
        <f t="shared" si="1"/>
        <v>45737</v>
      </c>
      <c r="H20" s="32">
        <f t="shared" si="2"/>
        <v>45742</v>
      </c>
      <c r="I20" s="33">
        <v>45755</v>
      </c>
      <c r="M20" s="32">
        <v>45842</v>
      </c>
      <c r="N20" s="34" t="s">
        <v>13</v>
      </c>
      <c r="O20" s="34" t="s">
        <v>25</v>
      </c>
    </row>
    <row r="21" spans="1:15" ht="15" customHeight="1" x14ac:dyDescent="0.25">
      <c r="A21" s="36"/>
      <c r="B21" s="36"/>
      <c r="C21" s="36"/>
      <c r="D21" s="36"/>
      <c r="E21" s="36"/>
      <c r="G21" s="32">
        <f t="shared" si="1"/>
        <v>45751</v>
      </c>
      <c r="H21" s="32">
        <f t="shared" si="2"/>
        <v>45756</v>
      </c>
      <c r="I21" s="33">
        <v>45769</v>
      </c>
      <c r="M21" s="32">
        <v>45901</v>
      </c>
      <c r="N21" s="34" t="s">
        <v>14</v>
      </c>
      <c r="O21" s="34" t="s">
        <v>15</v>
      </c>
    </row>
    <row r="22" spans="1:15" ht="15" customHeight="1" x14ac:dyDescent="0.25">
      <c r="A22" s="37"/>
      <c r="B22" s="35"/>
      <c r="C22" s="38"/>
      <c r="D22" s="39"/>
      <c r="E22" s="40"/>
      <c r="G22" s="32">
        <f t="shared" si="1"/>
        <v>45772</v>
      </c>
      <c r="H22" s="32">
        <f t="shared" si="2"/>
        <v>45777</v>
      </c>
      <c r="I22" s="33">
        <v>45790</v>
      </c>
      <c r="M22" s="32">
        <v>45961</v>
      </c>
      <c r="N22" s="34" t="s">
        <v>16</v>
      </c>
      <c r="O22" s="34" t="s">
        <v>17</v>
      </c>
    </row>
    <row r="23" spans="1:15" ht="15" customHeight="1" x14ac:dyDescent="0.25">
      <c r="C23" s="41"/>
      <c r="G23" s="32">
        <f t="shared" si="1"/>
        <v>45786</v>
      </c>
      <c r="H23" s="32">
        <f t="shared" si="2"/>
        <v>45791</v>
      </c>
      <c r="I23" s="33">
        <v>45804</v>
      </c>
      <c r="M23" s="32">
        <v>45972</v>
      </c>
      <c r="N23" s="34" t="s">
        <v>18</v>
      </c>
      <c r="O23" s="34" t="s">
        <v>26</v>
      </c>
    </row>
    <row r="24" spans="1:15" ht="15" customHeight="1" x14ac:dyDescent="0.25">
      <c r="A24" s="44"/>
      <c r="B24" s="44"/>
      <c r="C24" s="44"/>
      <c r="D24" s="44"/>
      <c r="E24" s="44"/>
      <c r="G24" s="32">
        <f t="shared" si="1"/>
        <v>45800</v>
      </c>
      <c r="H24" s="32">
        <f t="shared" si="2"/>
        <v>45805</v>
      </c>
      <c r="I24" s="33">
        <v>45818</v>
      </c>
      <c r="M24" s="32">
        <v>45988</v>
      </c>
      <c r="N24" s="34" t="s">
        <v>19</v>
      </c>
      <c r="O24" s="34" t="s">
        <v>20</v>
      </c>
    </row>
    <row r="25" spans="1:15" ht="15" customHeight="1" x14ac:dyDescent="0.25">
      <c r="A25" s="37"/>
      <c r="B25" s="35"/>
      <c r="C25" s="38"/>
      <c r="E25" s="45"/>
      <c r="G25" s="32">
        <f t="shared" si="1"/>
        <v>45814</v>
      </c>
      <c r="H25" s="32">
        <f t="shared" si="2"/>
        <v>45819</v>
      </c>
      <c r="I25" s="33">
        <v>45832</v>
      </c>
      <c r="M25" s="32">
        <v>45989</v>
      </c>
      <c r="N25" s="34" t="s">
        <v>21</v>
      </c>
      <c r="O25" s="34" t="s">
        <v>22</v>
      </c>
    </row>
    <row r="26" spans="1:15" ht="15" customHeight="1" x14ac:dyDescent="0.25">
      <c r="C26" s="41"/>
      <c r="G26" s="46"/>
      <c r="H26" s="46"/>
      <c r="I26" s="46"/>
      <c r="M26" s="32">
        <v>46016</v>
      </c>
      <c r="N26" s="34" t="s">
        <v>23</v>
      </c>
      <c r="O26" s="34" t="s">
        <v>27</v>
      </c>
    </row>
    <row r="27" spans="1:15" x14ac:dyDescent="0.25">
      <c r="C27" s="41"/>
      <c r="E27" s="47"/>
      <c r="M27" s="32">
        <v>46023</v>
      </c>
      <c r="N27" s="34" t="s">
        <v>7</v>
      </c>
      <c r="O27" s="34" t="s">
        <v>24</v>
      </c>
    </row>
    <row r="28" spans="1:15" x14ac:dyDescent="0.25">
      <c r="C28" s="41"/>
      <c r="M28" s="32">
        <v>46041</v>
      </c>
      <c r="N28" s="34" t="s">
        <v>8</v>
      </c>
      <c r="O28" s="34" t="s">
        <v>9</v>
      </c>
    </row>
    <row r="29" spans="1:15" x14ac:dyDescent="0.25">
      <c r="M29" s="32">
        <v>46069</v>
      </c>
      <c r="N29" s="34" t="s">
        <v>10</v>
      </c>
      <c r="O29" s="34" t="s">
        <v>62</v>
      </c>
    </row>
    <row r="30" spans="1:15" x14ac:dyDescent="0.25">
      <c r="M30" s="32">
        <v>46167</v>
      </c>
      <c r="N30" s="34" t="s">
        <v>11</v>
      </c>
      <c r="O30" s="34" t="s">
        <v>12</v>
      </c>
    </row>
    <row r="31" spans="1:15" x14ac:dyDescent="0.25">
      <c r="M31" s="32">
        <v>46207</v>
      </c>
      <c r="N31" s="34" t="s">
        <v>13</v>
      </c>
      <c r="O31" s="34" t="s">
        <v>25</v>
      </c>
    </row>
    <row r="32" spans="1:15" x14ac:dyDescent="0.25">
      <c r="M32" s="32">
        <v>46272</v>
      </c>
      <c r="N32" s="34" t="s">
        <v>14</v>
      </c>
      <c r="O32" s="34" t="s">
        <v>15</v>
      </c>
    </row>
    <row r="33" spans="13:15" x14ac:dyDescent="0.25">
      <c r="M33" s="32">
        <v>46322</v>
      </c>
      <c r="N33" s="34" t="s">
        <v>16</v>
      </c>
      <c r="O33" s="34" t="s">
        <v>17</v>
      </c>
    </row>
    <row r="34" spans="13:15" x14ac:dyDescent="0.25">
      <c r="M34" s="32">
        <v>46337</v>
      </c>
      <c r="N34" s="34" t="s">
        <v>18</v>
      </c>
      <c r="O34" s="34" t="s">
        <v>26</v>
      </c>
    </row>
    <row r="35" spans="13:15" x14ac:dyDescent="0.25">
      <c r="M35" s="32">
        <v>46352</v>
      </c>
      <c r="N35" s="34" t="s">
        <v>19</v>
      </c>
      <c r="O35" s="34" t="s">
        <v>20</v>
      </c>
    </row>
    <row r="36" spans="13:15" x14ac:dyDescent="0.25">
      <c r="M36" s="32">
        <v>46353</v>
      </c>
      <c r="N36" s="34" t="s">
        <v>21</v>
      </c>
      <c r="O36" s="34" t="s">
        <v>22</v>
      </c>
    </row>
    <row r="37" spans="13:15" x14ac:dyDescent="0.25">
      <c r="M37" s="32">
        <v>46381</v>
      </c>
      <c r="N37" s="34" t="s">
        <v>23</v>
      </c>
      <c r="O37" s="34" t="s">
        <v>27</v>
      </c>
    </row>
  </sheetData>
  <sheetProtection algorithmName="SHA-512" hashValue="jBYJ5wsA5FOiHYUBdybjPd8ynaK5LppRGuivqoG2o8axrzg53U7iHZBCJfd8+OUq08t3mAcKP/H2EcMVEB6Kyw==" saltValue="EvQtQ9d7Dog85AhrR6rLpg==" spinCount="100000" sheet="1" objects="1" scenarios="1" selectLockedCells="1"/>
  <mergeCells count="8">
    <mergeCell ref="A21:E21"/>
    <mergeCell ref="A24:E24"/>
    <mergeCell ref="B4:C4"/>
    <mergeCell ref="H1:I1"/>
    <mergeCell ref="M2:O2"/>
    <mergeCell ref="A2:E2"/>
    <mergeCell ref="A1:E1"/>
    <mergeCell ref="A3:E3"/>
  </mergeCells>
  <printOptions horizontalCentered="1"/>
  <pageMargins left="0.25" right="0.25" top="0.75" bottom="0.75" header="0.3" footer="0.3"/>
  <pageSetup scale="120" orientation="portrait" r:id="rId1"/>
  <headerFooter>
    <oddFooter>&amp;LREVISED DATE: 10/09/24&amp;CPUR-F212&amp;R&amp;P OF &amp;N</oddFooter>
  </headerFooter>
  <ignoredErrors>
    <ignoredError sqref="G14:H14 G11" formula="1"/>
    <ignoredError sqref="E5 D6:E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PUR-F212</vt:lpstr>
      <vt:lpstr>Holidays</vt:lpstr>
      <vt:lpstr>'PUR-F212'!Print_Area</vt:lpstr>
    </vt:vector>
  </TitlesOfParts>
  <Company>State Of Nevada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Gideon Davis</dc:creator>
  <cp:lastModifiedBy>Schuerr-Howden, Monica</cp:lastModifiedBy>
  <cp:lastPrinted>2024-10-09T19:40:11Z</cp:lastPrinted>
  <dcterms:created xsi:type="dcterms:W3CDTF">2017-04-13T17:42:43Z</dcterms:created>
  <dcterms:modified xsi:type="dcterms:W3CDTF">2024-10-09T19:59:24Z</dcterms:modified>
</cp:coreProperties>
</file>